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ilit.sharepoint.com/AHwang/Shared Documents/CMWF Implementation Guides/Hospital global budgets/Final version for review/"/>
    </mc:Choice>
  </mc:AlternateContent>
  <xr:revisionPtr revIDLastSave="22" documentId="8_{406C6D5A-B1CF-4C2A-8854-26AD648C2807}" xr6:coauthVersionLast="47" xr6:coauthVersionMax="47" xr10:uidLastSave="{5E0EEDD4-9CDC-4218-9D42-DA9C65832F5B}"/>
  <bookViews>
    <workbookView xWindow="-120" yWindow="-120" windowWidth="29040" windowHeight="15720" xr2:uid="{2ACA68EF-7BC9-41E6-A036-165BEAFD55C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" i="1" l="1"/>
  <c r="I23" i="1"/>
  <c r="D23" i="1"/>
  <c r="E23" i="1"/>
  <c r="E24" i="1" s="1"/>
  <c r="E28" i="1" s="1"/>
  <c r="E45" i="1" s="1"/>
  <c r="F23" i="1"/>
  <c r="F24" i="1" s="1"/>
  <c r="F28" i="1" s="1"/>
  <c r="F42" i="1" s="1"/>
  <c r="G23" i="1"/>
  <c r="G24" i="1" s="1"/>
  <c r="G28" i="1" s="1"/>
  <c r="G42" i="1" s="1"/>
  <c r="H23" i="1"/>
  <c r="H24" i="1" s="1"/>
  <c r="H28" i="1" s="1"/>
  <c r="H42" i="1" s="1"/>
  <c r="I21" i="1"/>
  <c r="I20" i="1"/>
  <c r="H45" i="1" l="1"/>
  <c r="F45" i="1"/>
  <c r="G45" i="1"/>
  <c r="H19" i="1"/>
  <c r="F19" i="1"/>
  <c r="E19" i="1"/>
  <c r="D19" i="1"/>
  <c r="G19" i="1"/>
  <c r="I19" i="1"/>
  <c r="D24" i="1"/>
  <c r="D28" i="1" s="1"/>
  <c r="E42" i="1"/>
  <c r="D27" i="1"/>
  <c r="H27" i="1"/>
  <c r="H29" i="1" s="1"/>
  <c r="F27" i="1"/>
  <c r="F43" i="1" s="1"/>
  <c r="G27" i="1"/>
  <c r="G29" i="1" s="1"/>
  <c r="E27" i="1"/>
  <c r="E46" i="1" s="1"/>
  <c r="H46" i="1" l="1"/>
  <c r="G46" i="1"/>
  <c r="D42" i="1"/>
  <c r="D45" i="1"/>
  <c r="D46" i="1" s="1"/>
  <c r="F46" i="1"/>
  <c r="E43" i="1"/>
  <c r="D43" i="1"/>
  <c r="H43" i="1"/>
  <c r="G43" i="1"/>
  <c r="D29" i="1"/>
  <c r="I27" i="1"/>
  <c r="E29" i="1"/>
  <c r="F29" i="1"/>
  <c r="I29" i="1" l="1"/>
  <c r="I46" i="1"/>
  <c r="I43" i="1"/>
  <c r="I52" i="1" l="1"/>
  <c r="I55" i="1" s="1"/>
  <c r="I51" i="1"/>
  <c r="I53" i="1" l="1"/>
  <c r="I57" i="1" l="1"/>
</calcChain>
</file>

<file path=xl/sharedStrings.xml><?xml version="1.0" encoding="utf-8"?>
<sst xmlns="http://schemas.openxmlformats.org/spreadsheetml/2006/main" count="70" uniqueCount="61">
  <si>
    <t>Example Calculation for a Hospital's Projected Global Budget by Payer and Market</t>
  </si>
  <si>
    <t xml:space="preserve">The following steps outline how a state could calculate hospital-specific global budgets for each payer and each market. </t>
  </si>
  <si>
    <t xml:space="preserve">payer- and market-specific budgets for each hospital that are adjusted to account for inflation and demographics. </t>
  </si>
  <si>
    <r>
      <t>Model Notes</t>
    </r>
    <r>
      <rPr>
        <sz val="11"/>
        <color theme="1"/>
        <rFont val="Calibri"/>
        <family val="2"/>
        <scheme val="minor"/>
      </rPr>
      <t>: blue font indicates hard-plugged values; black font indicates formulas.</t>
    </r>
  </si>
  <si>
    <r>
      <t>Instructions</t>
    </r>
    <r>
      <rPr>
        <sz val="11"/>
        <color theme="1"/>
        <rFont val="Calibri"/>
        <family val="2"/>
        <scheme val="minor"/>
      </rPr>
      <t>:</t>
    </r>
  </si>
  <si>
    <t>1. Obtain data on historical net patient revenues (NPR) and inpatient discharges by payer and market.</t>
  </si>
  <si>
    <t>2. Calculate case mix adjusted discharges (CMADs) for each payer and market by multiplying volume by the hospital's overall case mix index.</t>
  </si>
  <si>
    <t>3. Project performance year volumes for each payer and market by adjusting the hospital's historical CMADs to account for demographic changes.</t>
  </si>
  <si>
    <t>4. Project performance year prices for each payer and market by adjusting the hospital's NPR per CMAD to account for projected inflation.</t>
  </si>
  <si>
    <t>5. Project performance year budget for each payer and market by multiplying the projected volume by projected prices.</t>
  </si>
  <si>
    <t xml:space="preserve">Medicare </t>
  </si>
  <si>
    <t>Medicaid</t>
  </si>
  <si>
    <t>Commercial</t>
  </si>
  <si>
    <t>Other Private</t>
  </si>
  <si>
    <t>Other</t>
  </si>
  <si>
    <t>Totals</t>
  </si>
  <si>
    <t>Payer Mix</t>
  </si>
  <si>
    <t>(1)</t>
  </si>
  <si>
    <t>Net Patient Revenue (NPR)</t>
  </si>
  <si>
    <t>Inpatient Discharges</t>
  </si>
  <si>
    <t>Hospital Case Mix Index</t>
  </si>
  <si>
    <t>(2)</t>
  </si>
  <si>
    <t>CMADs</t>
  </si>
  <si>
    <t>NPR per CMAD</t>
  </si>
  <si>
    <t>Demographic Adjustment</t>
  </si>
  <si>
    <t>Inflation Adjustment</t>
  </si>
  <si>
    <t>(3)</t>
  </si>
  <si>
    <t>Projected Volume</t>
  </si>
  <si>
    <t>(4)</t>
  </si>
  <si>
    <t>Projected NPR Prices</t>
  </si>
  <si>
    <t>(5)</t>
  </si>
  <si>
    <t>Projected NPR Budget</t>
  </si>
  <si>
    <t>6. Enter the percentage of the hospital's costs that are variable costs (versus fixed costs).  This should be between 0% and 100%.</t>
  </si>
  <si>
    <t>Projected Budget</t>
  </si>
  <si>
    <t>Projected Fixed Costs</t>
  </si>
  <si>
    <t>8. Calculate the revised prices by multiplying the projected price by the observed change in actual vs. projected volume and the variable cost factor.</t>
  </si>
  <si>
    <t>Projected Variable Costs</t>
  </si>
  <si>
    <t>9. Project revised performance year budget for each payer and market by multiplying the projected volume by projected prices.</t>
  </si>
  <si>
    <t>Change in Variable Costs Based on Observed Volume Changes</t>
  </si>
  <si>
    <t>Change in Projected vs. Actual Variable Costs</t>
  </si>
  <si>
    <t>(6)</t>
  </si>
  <si>
    <t>Hospital's Variable Cost Percentage</t>
  </si>
  <si>
    <t>(7)</t>
  </si>
  <si>
    <t>Observed Change in Actual vs. Projected Volume</t>
  </si>
  <si>
    <t>(8)</t>
  </si>
  <si>
    <t>Revised Fixed NPR Prices</t>
  </si>
  <si>
    <t>(9)</t>
  </si>
  <si>
    <t>Revised Fixed NPR Budget</t>
  </si>
  <si>
    <t>Revised Flexible NPR Prices</t>
  </si>
  <si>
    <t>Revised Flexible NPR Budget</t>
  </si>
  <si>
    <t>Fixed Global Budget Arrangement</t>
  </si>
  <si>
    <t>Flexible Global Budget Arrangement</t>
  </si>
  <si>
    <t xml:space="preserve">It is a streamlined example that assumes that a state would use historical aggregate revenue for one year (net patient revenue) and aggregate volume (case-mix adjusted discharges for inpatient discharges) to calculate </t>
  </si>
  <si>
    <t>States could expand this example to include historical gross patient revenues, to include outpatient services by calculating an equivalent case-mix adjusted discharge, and to adjust budgets for additional factors.</t>
  </si>
  <si>
    <t>To establish and update budgets annually</t>
  </si>
  <si>
    <t>7. Enter the percentage change in volume (meaning, the change in actual volume compared to projected volume).  This can be a positive or negative percentage.</t>
  </si>
  <si>
    <t>To monitor and adjust budgets during the performance year (using a fixed and flexible arrangement)</t>
  </si>
  <si>
    <t>Summary of impact of observed volume change in fixed versus flexible global budget arrangements</t>
  </si>
  <si>
    <t>Projected Budget (cell I29)</t>
  </si>
  <si>
    <t>Budget Adjustment in Fixed Global Budget Arrangement (cell I43 - cell I53)</t>
  </si>
  <si>
    <t>Budget Adjustment in Flexible Global Budget Arrangement (cell I46 - cell I53)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</si>
</sst>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quotePrefix="1"/>
    <xf numFmtId="0" fontId="0" fillId="0" borderId="1" xfId="0" applyBorder="1"/>
    <xf numFmtId="0" fontId="4" fillId="0" borderId="1" xfId="0" applyFont="1" applyBorder="1"/>
    <xf numFmtId="9" fontId="0" fillId="0" borderId="1" xfId="0" applyNumberFormat="1" applyBorder="1"/>
    <xf numFmtId="164" fontId="0" fillId="0" borderId="1" xfId="1" applyNumberFormat="1" applyFont="1" applyBorder="1"/>
    <xf numFmtId="164" fontId="6" fillId="0" borderId="1" xfId="0" applyNumberFormat="1" applyFont="1" applyBorder="1"/>
    <xf numFmtId="3" fontId="6" fillId="0" borderId="1" xfId="0" applyNumberFormat="1" applyFont="1" applyBorder="1"/>
    <xf numFmtId="3" fontId="0" fillId="0" borderId="1" xfId="0" applyNumberFormat="1" applyBorder="1"/>
    <xf numFmtId="164" fontId="0" fillId="0" borderId="1" xfId="0" applyNumberFormat="1" applyBorder="1"/>
    <xf numFmtId="3" fontId="7" fillId="0" borderId="1" xfId="0" applyNumberFormat="1" applyFont="1" applyBorder="1"/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4" fillId="3" borderId="1" xfId="0" applyFont="1" applyFill="1" applyBorder="1"/>
    <xf numFmtId="0" fontId="0" fillId="3" borderId="1" xfId="0" applyFill="1" applyBorder="1"/>
    <xf numFmtId="0" fontId="6" fillId="3" borderId="1" xfId="0" applyFont="1" applyFill="1" applyBorder="1"/>
    <xf numFmtId="166" fontId="6" fillId="3" borderId="1" xfId="0" applyNumberFormat="1" applyFont="1" applyFill="1" applyBorder="1"/>
    <xf numFmtId="164" fontId="0" fillId="3" borderId="1" xfId="0" applyNumberFormat="1" applyFill="1" applyBorder="1"/>
    <xf numFmtId="165" fontId="6" fillId="3" borderId="1" xfId="0" applyNumberFormat="1" applyFont="1" applyFill="1" applyBorder="1"/>
    <xf numFmtId="3" fontId="0" fillId="3" borderId="1" xfId="0" applyNumberFormat="1" applyFill="1" applyBorder="1"/>
    <xf numFmtId="0" fontId="10" fillId="0" borderId="0" xfId="0" applyFont="1"/>
    <xf numFmtId="0" fontId="11" fillId="0" borderId="0" xfId="0" applyFont="1"/>
    <xf numFmtId="9" fontId="6" fillId="0" borderId="1" xfId="0" applyNumberFormat="1" applyFont="1" applyBorder="1"/>
    <xf numFmtId="164" fontId="0" fillId="3" borderId="1" xfId="1" applyNumberFormat="1" applyFont="1" applyFill="1" applyBorder="1"/>
    <xf numFmtId="0" fontId="7" fillId="3" borderId="1" xfId="0" applyFont="1" applyFill="1" applyBorder="1"/>
    <xf numFmtId="44" fontId="4" fillId="0" borderId="0" xfId="0" applyNumberFormat="1" applyFont="1" applyAlignment="1">
      <alignment wrapText="1"/>
    </xf>
    <xf numFmtId="0" fontId="12" fillId="0" borderId="0" xfId="0" applyFont="1"/>
    <xf numFmtId="164" fontId="7" fillId="0" borderId="1" xfId="1" applyNumberFormat="1" applyFont="1" applyBorder="1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/>
    <xf numFmtId="164" fontId="13" fillId="0" borderId="0" xfId="0" quotePrefix="1" applyNumberFormat="1" applyFont="1"/>
    <xf numFmtId="0" fontId="2" fillId="4" borderId="1" xfId="0" applyFont="1" applyFill="1" applyBorder="1"/>
    <xf numFmtId="3" fontId="6" fillId="4" borderId="1" xfId="0" applyNumberFormat="1" applyFont="1" applyFill="1" applyBorder="1"/>
    <xf numFmtId="3" fontId="0" fillId="4" borderId="1" xfId="0" applyNumberFormat="1" applyFill="1" applyBorder="1"/>
    <xf numFmtId="9" fontId="6" fillId="4" borderId="1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5" fillId="2" borderId="4" xfId="0" applyFont="1" applyFill="1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3" borderId="2" xfId="0" applyFill="1" applyBorder="1"/>
    <xf numFmtId="0" fontId="0" fillId="3" borderId="3" xfId="0" applyFill="1" applyBorder="1"/>
    <xf numFmtId="164" fontId="0" fillId="3" borderId="4" xfId="0" applyNumberFormat="1" applyFill="1" applyBorder="1"/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2" fillId="2" borderId="4" xfId="0" applyFont="1" applyFill="1" applyBorder="1"/>
    <xf numFmtId="0" fontId="0" fillId="0" borderId="4" xfId="0" applyBorder="1"/>
    <xf numFmtId="0" fontId="0" fillId="3" borderId="4" xfId="0" applyFill="1" applyBorder="1"/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5708-5931-402A-B6C6-8545F7C15729}">
  <dimension ref="B2:L57"/>
  <sheetViews>
    <sheetView tabSelected="1" topLeftCell="A6" zoomScaleNormal="100" workbookViewId="0">
      <selection activeCell="K23" sqref="K23"/>
    </sheetView>
  </sheetViews>
  <sheetFormatPr defaultRowHeight="15" x14ac:dyDescent="0.25"/>
  <cols>
    <col min="1" max="1" width="3.7109375" customWidth="1"/>
    <col min="2" max="2" width="4.28515625" customWidth="1"/>
    <col min="3" max="3" width="32.85546875" customWidth="1"/>
    <col min="4" max="4" width="16.42578125" bestFit="1" customWidth="1"/>
    <col min="5" max="8" width="15.42578125" bestFit="1" customWidth="1"/>
    <col min="9" max="9" width="16.85546875" bestFit="1" customWidth="1"/>
    <col min="10" max="10" width="5.7109375" customWidth="1"/>
    <col min="11" max="11" width="78" bestFit="1" customWidth="1"/>
    <col min="12" max="12" width="18.7109375" customWidth="1"/>
  </cols>
  <sheetData>
    <row r="2" spans="3:3" ht="15.75" x14ac:dyDescent="0.25">
      <c r="C2" s="18" t="s">
        <v>0</v>
      </c>
    </row>
    <row r="3" spans="3:3" x14ac:dyDescent="0.25">
      <c r="C3" s="32" t="s">
        <v>1</v>
      </c>
    </row>
    <row r="4" spans="3:3" x14ac:dyDescent="0.25">
      <c r="C4" s="32" t="s">
        <v>52</v>
      </c>
    </row>
    <row r="5" spans="3:3" x14ac:dyDescent="0.25">
      <c r="C5" s="32" t="s">
        <v>2</v>
      </c>
    </row>
    <row r="6" spans="3:3" x14ac:dyDescent="0.25">
      <c r="C6" s="32" t="s">
        <v>53</v>
      </c>
    </row>
    <row r="7" spans="3:3" x14ac:dyDescent="0.25">
      <c r="C7" s="2"/>
    </row>
    <row r="8" spans="3:3" x14ac:dyDescent="0.25">
      <c r="C8" s="17" t="s">
        <v>3</v>
      </c>
    </row>
    <row r="9" spans="3:3" x14ac:dyDescent="0.25">
      <c r="C9" s="17"/>
    </row>
    <row r="10" spans="3:3" x14ac:dyDescent="0.25">
      <c r="C10" s="17" t="s">
        <v>4</v>
      </c>
    </row>
    <row r="11" spans="3:3" x14ac:dyDescent="0.25">
      <c r="C11" s="26" t="s">
        <v>54</v>
      </c>
    </row>
    <row r="12" spans="3:3" x14ac:dyDescent="0.25">
      <c r="C12" t="s">
        <v>5</v>
      </c>
    </row>
    <row r="13" spans="3:3" x14ac:dyDescent="0.25">
      <c r="C13" t="s">
        <v>6</v>
      </c>
    </row>
    <row r="14" spans="3:3" x14ac:dyDescent="0.25">
      <c r="C14" t="s">
        <v>7</v>
      </c>
    </row>
    <row r="15" spans="3:3" x14ac:dyDescent="0.25">
      <c r="C15" t="s">
        <v>8</v>
      </c>
    </row>
    <row r="16" spans="3:3" x14ac:dyDescent="0.25">
      <c r="C16" t="s">
        <v>9</v>
      </c>
    </row>
    <row r="18" spans="2:11" x14ac:dyDescent="0.25">
      <c r="C18" s="15"/>
      <c r="D18" s="16" t="s">
        <v>10</v>
      </c>
      <c r="E18" s="16" t="s">
        <v>11</v>
      </c>
      <c r="F18" s="16" t="s">
        <v>12</v>
      </c>
      <c r="G18" s="16" t="s">
        <v>13</v>
      </c>
      <c r="H18" s="16" t="s">
        <v>14</v>
      </c>
      <c r="I18" s="16" t="s">
        <v>15</v>
      </c>
    </row>
    <row r="19" spans="2:11" x14ac:dyDescent="0.25">
      <c r="C19" s="7" t="s">
        <v>16</v>
      </c>
      <c r="D19" s="8">
        <f t="shared" ref="D19:I19" si="0">D20/$I$20</f>
        <v>0.35289999999999999</v>
      </c>
      <c r="E19" s="8">
        <f t="shared" si="0"/>
        <v>0.1565</v>
      </c>
      <c r="F19" s="8">
        <f t="shared" si="0"/>
        <v>0.28810000000000002</v>
      </c>
      <c r="G19" s="8">
        <f t="shared" si="0"/>
        <v>0.1925</v>
      </c>
      <c r="H19" s="8">
        <f t="shared" si="0"/>
        <v>9.9999999999999985E-3</v>
      </c>
      <c r="I19" s="8">
        <f t="shared" si="0"/>
        <v>1</v>
      </c>
    </row>
    <row r="20" spans="2:11" x14ac:dyDescent="0.25">
      <c r="B20" s="5" t="s">
        <v>17</v>
      </c>
      <c r="C20" s="7" t="s">
        <v>18</v>
      </c>
      <c r="D20" s="10">
        <v>35290000</v>
      </c>
      <c r="E20" s="10">
        <v>15650000</v>
      </c>
      <c r="F20" s="10">
        <v>28810000</v>
      </c>
      <c r="G20" s="10">
        <v>19250000</v>
      </c>
      <c r="H20" s="10">
        <v>999999.99999999977</v>
      </c>
      <c r="I20" s="9">
        <f>SUM(D20:H20)</f>
        <v>100000000</v>
      </c>
      <c r="J20" s="2"/>
      <c r="K20" s="2"/>
    </row>
    <row r="21" spans="2:11" x14ac:dyDescent="0.25">
      <c r="B21" s="5" t="s">
        <v>17</v>
      </c>
      <c r="C21" s="7" t="s">
        <v>19</v>
      </c>
      <c r="D21" s="11">
        <v>3783.5000000000014</v>
      </c>
      <c r="E21" s="11">
        <v>2162.0000000000005</v>
      </c>
      <c r="F21" s="11">
        <v>1891.7500000000011</v>
      </c>
      <c r="G21" s="11">
        <v>1081</v>
      </c>
      <c r="H21" s="11">
        <v>270.25000000000011</v>
      </c>
      <c r="I21" s="12">
        <f>SUM(D21:H21)</f>
        <v>9188.5000000000036</v>
      </c>
    </row>
    <row r="22" spans="2:11" x14ac:dyDescent="0.25">
      <c r="C22" s="19" t="s">
        <v>20</v>
      </c>
      <c r="D22" s="20"/>
      <c r="E22" s="20"/>
      <c r="F22" s="20"/>
      <c r="G22" s="20"/>
      <c r="H22" s="20"/>
      <c r="I22" s="24">
        <v>0.92506938020351503</v>
      </c>
      <c r="J22" s="1"/>
    </row>
    <row r="23" spans="2:11" x14ac:dyDescent="0.25">
      <c r="B23" s="5" t="s">
        <v>21</v>
      </c>
      <c r="C23" s="19" t="s">
        <v>22</v>
      </c>
      <c r="D23" s="25">
        <f>D21*$I$22</f>
        <v>3500.0000000000005</v>
      </c>
      <c r="E23" s="25">
        <f>E21*$I$22</f>
        <v>2000</v>
      </c>
      <c r="F23" s="25">
        <f>F21*$I$22</f>
        <v>1750.0000000000007</v>
      </c>
      <c r="G23" s="25">
        <f>G21*$I$22</f>
        <v>999.99999999999977</v>
      </c>
      <c r="H23" s="25">
        <f>H21*$I$22</f>
        <v>250.00000000000006</v>
      </c>
      <c r="I23" s="25">
        <f>I21*I22</f>
        <v>8500.0000000000018</v>
      </c>
    </row>
    <row r="24" spans="2:11" x14ac:dyDescent="0.25">
      <c r="C24" s="7" t="s">
        <v>23</v>
      </c>
      <c r="D24" s="13">
        <f>D20/D23</f>
        <v>10082.857142857141</v>
      </c>
      <c r="E24" s="13">
        <f>E20/E23</f>
        <v>7825</v>
      </c>
      <c r="F24" s="13">
        <f>F20/F23</f>
        <v>16462.857142857138</v>
      </c>
      <c r="G24" s="13">
        <f>G20/G23</f>
        <v>19250.000000000004</v>
      </c>
      <c r="H24" s="13">
        <f>H20/H23</f>
        <v>3999.9999999999982</v>
      </c>
      <c r="I24" s="6"/>
    </row>
    <row r="25" spans="2:11" x14ac:dyDescent="0.25">
      <c r="C25" s="19" t="s">
        <v>24</v>
      </c>
      <c r="D25" s="20"/>
      <c r="E25" s="20"/>
      <c r="F25" s="20"/>
      <c r="G25" s="20"/>
      <c r="H25" s="20"/>
      <c r="I25" s="21">
        <v>1.0249999999999999</v>
      </c>
    </row>
    <row r="26" spans="2:11" x14ac:dyDescent="0.25">
      <c r="C26" s="19" t="s">
        <v>25</v>
      </c>
      <c r="D26" s="20"/>
      <c r="E26" s="20"/>
      <c r="F26" s="20"/>
      <c r="G26" s="20"/>
      <c r="H26" s="20"/>
      <c r="I26" s="22">
        <v>1.0149999999999999</v>
      </c>
    </row>
    <row r="27" spans="2:11" x14ac:dyDescent="0.25">
      <c r="B27" s="5" t="s">
        <v>26</v>
      </c>
      <c r="C27" s="7" t="s">
        <v>27</v>
      </c>
      <c r="D27" s="12">
        <f>D23*$I$25</f>
        <v>3587.5</v>
      </c>
      <c r="E27" s="12">
        <f>E23*$I$25</f>
        <v>2050</v>
      </c>
      <c r="F27" s="12">
        <f>F23*$I$25</f>
        <v>1793.7500000000005</v>
      </c>
      <c r="G27" s="12">
        <f>G23*$I$25</f>
        <v>1024.9999999999998</v>
      </c>
      <c r="H27" s="12">
        <f>H23*$I$25</f>
        <v>256.25000000000006</v>
      </c>
      <c r="I27" s="14">
        <f>SUM(D27:H27)</f>
        <v>8712.5</v>
      </c>
    </row>
    <row r="28" spans="2:11" x14ac:dyDescent="0.25">
      <c r="B28" s="5" t="s">
        <v>28</v>
      </c>
      <c r="C28" s="19" t="s">
        <v>29</v>
      </c>
      <c r="D28" s="23">
        <f>D24*$I$26</f>
        <v>10234.099999999997</v>
      </c>
      <c r="E28" s="23">
        <f>E24*$I$26</f>
        <v>7942.3749999999991</v>
      </c>
      <c r="F28" s="23">
        <f>F24*$I$26</f>
        <v>16709.799999999992</v>
      </c>
      <c r="G28" s="23">
        <f>G24*$I$26</f>
        <v>19538.75</v>
      </c>
      <c r="H28" s="23">
        <f>H24*$I$26</f>
        <v>4059.9999999999977</v>
      </c>
      <c r="I28" s="30"/>
      <c r="J28" s="2"/>
    </row>
    <row r="29" spans="2:11" x14ac:dyDescent="0.25">
      <c r="B29" s="5" t="s">
        <v>30</v>
      </c>
      <c r="C29" s="7" t="s">
        <v>31</v>
      </c>
      <c r="D29" s="13">
        <f>D28*D27</f>
        <v>36714833.749999985</v>
      </c>
      <c r="E29" s="13">
        <f>E28*E27</f>
        <v>16281868.749999998</v>
      </c>
      <c r="F29" s="13">
        <f>F28*F27</f>
        <v>29973203.749999993</v>
      </c>
      <c r="G29" s="13">
        <f>G28*G27</f>
        <v>20027218.749999996</v>
      </c>
      <c r="H29" s="13">
        <f>H28*H27</f>
        <v>1040374.9999999997</v>
      </c>
      <c r="I29" s="33">
        <f>SUM(D29:H29)</f>
        <v>104037499.99999997</v>
      </c>
    </row>
    <row r="30" spans="2:11" x14ac:dyDescent="0.25">
      <c r="C30" s="3"/>
    </row>
    <row r="31" spans="2:11" x14ac:dyDescent="0.25">
      <c r="C31" s="3"/>
    </row>
    <row r="32" spans="2:11" x14ac:dyDescent="0.25">
      <c r="C32" s="26" t="s">
        <v>56</v>
      </c>
      <c r="D32" s="2"/>
    </row>
    <row r="33" spans="2:12" x14ac:dyDescent="0.25">
      <c r="C33" t="s">
        <v>32</v>
      </c>
      <c r="D33" s="4"/>
      <c r="E33" s="4"/>
      <c r="F33" s="4"/>
      <c r="G33" s="4"/>
      <c r="H33" s="4"/>
      <c r="I33" s="4"/>
    </row>
    <row r="34" spans="2:12" x14ac:dyDescent="0.25">
      <c r="C34" t="s">
        <v>55</v>
      </c>
      <c r="D34" s="4"/>
      <c r="E34" s="4"/>
      <c r="F34" s="4"/>
      <c r="G34" s="4"/>
      <c r="H34" s="4"/>
      <c r="I34" s="4"/>
    </row>
    <row r="35" spans="2:12" x14ac:dyDescent="0.25">
      <c r="C35" t="s">
        <v>35</v>
      </c>
      <c r="D35" s="4"/>
      <c r="E35" s="4"/>
      <c r="F35" s="4"/>
      <c r="G35" s="4"/>
      <c r="H35" s="4"/>
      <c r="I35" s="4"/>
    </row>
    <row r="36" spans="2:12" x14ac:dyDescent="0.25">
      <c r="C36" t="s">
        <v>37</v>
      </c>
      <c r="D36" s="31"/>
      <c r="E36" s="31"/>
      <c r="F36" s="31"/>
      <c r="G36" s="31"/>
      <c r="H36" s="31"/>
      <c r="I36" s="4"/>
    </row>
    <row r="38" spans="2:12" x14ac:dyDescent="0.25">
      <c r="C38" s="15"/>
      <c r="D38" s="16" t="s">
        <v>10</v>
      </c>
      <c r="E38" s="16" t="s">
        <v>11</v>
      </c>
      <c r="F38" s="16" t="s">
        <v>12</v>
      </c>
      <c r="G38" s="16" t="s">
        <v>13</v>
      </c>
      <c r="H38" s="16" t="s">
        <v>14</v>
      </c>
      <c r="I38" s="16" t="s">
        <v>15</v>
      </c>
    </row>
    <row r="39" spans="2:12" x14ac:dyDescent="0.25">
      <c r="B39" s="5" t="s">
        <v>40</v>
      </c>
      <c r="C39" s="7" t="s">
        <v>41</v>
      </c>
      <c r="D39" s="11"/>
      <c r="E39" s="12"/>
      <c r="F39" s="12"/>
      <c r="G39" s="12"/>
      <c r="H39" s="12"/>
      <c r="I39" s="28">
        <v>0.5</v>
      </c>
      <c r="J39" s="27"/>
    </row>
    <row r="40" spans="2:12" x14ac:dyDescent="0.25">
      <c r="B40" s="5" t="s">
        <v>42</v>
      </c>
      <c r="C40" s="7" t="s">
        <v>43</v>
      </c>
      <c r="D40" s="11"/>
      <c r="E40" s="12"/>
      <c r="F40" s="12"/>
      <c r="G40" s="12"/>
      <c r="H40" s="12"/>
      <c r="I40" s="28">
        <v>0.01</v>
      </c>
    </row>
    <row r="41" spans="2:12" x14ac:dyDescent="0.25">
      <c r="B41" s="5"/>
      <c r="C41" s="38" t="s">
        <v>50</v>
      </c>
      <c r="D41" s="39"/>
      <c r="E41" s="40"/>
      <c r="F41" s="40"/>
      <c r="G41" s="40"/>
      <c r="H41" s="40"/>
      <c r="I41" s="41"/>
      <c r="L41" s="37"/>
    </row>
    <row r="42" spans="2:12" x14ac:dyDescent="0.25">
      <c r="B42" s="5" t="s">
        <v>44</v>
      </c>
      <c r="C42" s="19" t="s">
        <v>45</v>
      </c>
      <c r="D42" s="29">
        <f>D28/(1+$I$40)</f>
        <v>10132.772277227719</v>
      </c>
      <c r="E42" s="29">
        <f>E28/(1+$I$40)</f>
        <v>7863.7376237623748</v>
      </c>
      <c r="F42" s="29">
        <f>F28/(1+$I$40)</f>
        <v>16544.356435643556</v>
      </c>
      <c r="G42" s="29">
        <f>G28/(1+$I$40)</f>
        <v>19345.297029702971</v>
      </c>
      <c r="H42" s="29">
        <f>H28/(1+$I$40)</f>
        <v>4019.8019801980176</v>
      </c>
      <c r="I42" s="20"/>
      <c r="K42" s="35"/>
      <c r="L42" s="36"/>
    </row>
    <row r="43" spans="2:12" x14ac:dyDescent="0.25">
      <c r="B43" s="5" t="s">
        <v>46</v>
      </c>
      <c r="C43" s="7" t="s">
        <v>47</v>
      </c>
      <c r="D43" s="13">
        <f>D42*(D27*(1+$I$40))</f>
        <v>36714833.749999985</v>
      </c>
      <c r="E43" s="13">
        <f>E42*(E27*(1+$I$40))</f>
        <v>16281868.749999996</v>
      </c>
      <c r="F43" s="13">
        <f>F42*(F27*(1+$I$40))</f>
        <v>29973203.749999993</v>
      </c>
      <c r="G43" s="13">
        <f>G42*(G27*(1+$I$40))</f>
        <v>20027218.749999996</v>
      </c>
      <c r="H43" s="13">
        <f>H42*(H27*(1+$I$40))</f>
        <v>1040374.9999999997</v>
      </c>
      <c r="I43" s="33">
        <f>SUM(D43:H43)</f>
        <v>104037499.99999997</v>
      </c>
      <c r="K43" s="34"/>
      <c r="L43" s="1"/>
    </row>
    <row r="44" spans="2:12" x14ac:dyDescent="0.25">
      <c r="B44" s="5"/>
      <c r="C44" s="38" t="s">
        <v>51</v>
      </c>
      <c r="D44" s="39"/>
      <c r="E44" s="40"/>
      <c r="F44" s="40"/>
      <c r="G44" s="40"/>
      <c r="H44" s="40"/>
      <c r="I44" s="41"/>
      <c r="L44" s="37"/>
    </row>
    <row r="45" spans="2:12" x14ac:dyDescent="0.25">
      <c r="B45" s="5" t="s">
        <v>44</v>
      </c>
      <c r="C45" s="19" t="s">
        <v>48</v>
      </c>
      <c r="D45" s="29">
        <f>(D$28+(D$28*$I$40*$I$39))/(1+$I$40)</f>
        <v>10183.436138613859</v>
      </c>
      <c r="E45" s="29">
        <f>(E$28+(E$28*$I$40*$I$39))/(1+$I$40)</f>
        <v>7903.056311881187</v>
      </c>
      <c r="F45" s="29">
        <f>(F$28+(F$28*$I$40*$I$39))/(1+$I$40)</f>
        <v>16627.078217821774</v>
      </c>
      <c r="G45" s="29">
        <f>(G$28+(G$28*$I$40*$I$39))/(1+$I$40)</f>
        <v>19442.023514851484</v>
      </c>
      <c r="H45" s="29">
        <f>(H$28+(H$28*$I$40*$I$39))/(1+$I$40)</f>
        <v>4039.9009900990077</v>
      </c>
      <c r="I45" s="20"/>
      <c r="K45" s="36"/>
      <c r="L45" s="36"/>
    </row>
    <row r="46" spans="2:12" x14ac:dyDescent="0.25">
      <c r="B46" s="5" t="s">
        <v>46</v>
      </c>
      <c r="C46" s="7" t="s">
        <v>49</v>
      </c>
      <c r="D46" s="13">
        <f>D45*(D27*(1+$I$40))</f>
        <v>36898407.918749988</v>
      </c>
      <c r="E46" s="13">
        <f>E45*(E27*(1+$I$40))</f>
        <v>16363278.093749998</v>
      </c>
      <c r="F46" s="13">
        <f>F45*(F27*(1+$I$40))</f>
        <v>30123069.768749993</v>
      </c>
      <c r="G46" s="13">
        <f>G45*(G27*(1+$I$40))</f>
        <v>20127354.843749993</v>
      </c>
      <c r="H46" s="13">
        <f>H45*(H27*(1+$I$40))</f>
        <v>1045576.8749999997</v>
      </c>
      <c r="I46" s="33">
        <f>SUM(D46:H46)</f>
        <v>104557687.49999997</v>
      </c>
      <c r="K46" s="34"/>
      <c r="L46" s="1"/>
    </row>
    <row r="47" spans="2:12" x14ac:dyDescent="0.25">
      <c r="J47" s="27"/>
    </row>
    <row r="48" spans="2:12" x14ac:dyDescent="0.25">
      <c r="J48" s="27"/>
    </row>
    <row r="49" spans="3:9" x14ac:dyDescent="0.25">
      <c r="C49" s="26" t="s">
        <v>57</v>
      </c>
      <c r="D49" s="1"/>
      <c r="E49" s="1"/>
      <c r="F49" s="1"/>
      <c r="G49" s="1"/>
      <c r="H49" s="1"/>
      <c r="I49" s="1"/>
    </row>
    <row r="50" spans="3:9" x14ac:dyDescent="0.25">
      <c r="C50" s="42" t="s">
        <v>33</v>
      </c>
      <c r="D50" s="43"/>
      <c r="E50" s="43"/>
      <c r="F50" s="43"/>
      <c r="G50" s="43"/>
      <c r="H50" s="53"/>
      <c r="I50" s="44"/>
    </row>
    <row r="51" spans="3:9" x14ac:dyDescent="0.25">
      <c r="C51" s="45" t="s">
        <v>34</v>
      </c>
      <c r="D51" s="46"/>
      <c r="E51" s="46"/>
      <c r="F51" s="46"/>
      <c r="G51" s="46"/>
      <c r="H51" s="54"/>
      <c r="I51" s="47">
        <f>$I$29*(1-I39)</f>
        <v>52018749.999999985</v>
      </c>
    </row>
    <row r="52" spans="3:9" x14ac:dyDescent="0.25">
      <c r="C52" s="45" t="s">
        <v>36</v>
      </c>
      <c r="D52" s="46"/>
      <c r="E52" s="46"/>
      <c r="F52" s="46"/>
      <c r="G52" s="46"/>
      <c r="H52" s="54"/>
      <c r="I52" s="47">
        <f>$I$29*I39</f>
        <v>52018749.999999985</v>
      </c>
    </row>
    <row r="53" spans="3:9" x14ac:dyDescent="0.25">
      <c r="C53" s="48" t="s">
        <v>58</v>
      </c>
      <c r="D53" s="49"/>
      <c r="E53" s="49"/>
      <c r="F53" s="49"/>
      <c r="G53" s="49"/>
      <c r="H53" s="55"/>
      <c r="I53" s="50">
        <f>SUM(I51:I52)</f>
        <v>104037499.99999997</v>
      </c>
    </row>
    <row r="54" spans="3:9" x14ac:dyDescent="0.25">
      <c r="C54" s="42" t="s">
        <v>38</v>
      </c>
      <c r="D54" s="43"/>
      <c r="E54" s="43"/>
      <c r="F54" s="43"/>
      <c r="G54" s="43"/>
      <c r="H54" s="53"/>
      <c r="I54" s="44"/>
    </row>
    <row r="55" spans="3:9" x14ac:dyDescent="0.25">
      <c r="C55" s="45" t="s">
        <v>39</v>
      </c>
      <c r="D55" s="51"/>
      <c r="E55" s="51"/>
      <c r="F55" s="51"/>
      <c r="G55" s="51"/>
      <c r="H55" s="56"/>
      <c r="I55" s="47">
        <f>(I52*(1+I40))-I52</f>
        <v>520187.5</v>
      </c>
    </row>
    <row r="56" spans="3:9" x14ac:dyDescent="0.25">
      <c r="C56" s="48" t="s">
        <v>59</v>
      </c>
      <c r="D56" s="52"/>
      <c r="E56" s="52"/>
      <c r="F56" s="52"/>
      <c r="G56" s="52"/>
      <c r="H56" s="57"/>
      <c r="I56" s="50">
        <f>I43-I53</f>
        <v>0</v>
      </c>
    </row>
    <row r="57" spans="3:9" x14ac:dyDescent="0.25">
      <c r="C57" s="45" t="s">
        <v>60</v>
      </c>
      <c r="D57" s="46"/>
      <c r="E57" s="46"/>
      <c r="F57" s="46"/>
      <c r="G57" s="46"/>
      <c r="H57" s="54"/>
      <c r="I57" s="47">
        <f>I46-I53</f>
        <v>520187.5</v>
      </c>
    </row>
  </sheetData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0705cf-2316-48c0-96f8-e5d689de0d99" xsi:nil="true"/>
    <lcf76f155ced4ddcb4097134ff3c332f xmlns="29e91428-62e1-404e-8dba-d479e0ef01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B2CA38FBBC1428DB187BDD036B8B1" ma:contentTypeVersion="16" ma:contentTypeDescription="Create a new document." ma:contentTypeScope="" ma:versionID="b6fb6b9c114ec92ded6b63fd0eec8987">
  <xsd:schema xmlns:xsd="http://www.w3.org/2001/XMLSchema" xmlns:xs="http://www.w3.org/2001/XMLSchema" xmlns:p="http://schemas.microsoft.com/office/2006/metadata/properties" xmlns:ns2="29e91428-62e1-404e-8dba-d479e0ef01ba" xmlns:ns3="fd0705cf-2316-48c0-96f8-e5d689de0d99" targetNamespace="http://schemas.microsoft.com/office/2006/metadata/properties" ma:root="true" ma:fieldsID="ed509a706a3959ffe10cea5ee9a98a8f" ns2:_="" ns3:_="">
    <xsd:import namespace="29e91428-62e1-404e-8dba-d479e0ef01ba"/>
    <xsd:import namespace="fd0705cf-2316-48c0-96f8-e5d689de0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91428-62e1-404e-8dba-d479e0ef0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8d887b3-530c-4858-8ab3-c8c35b27a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705cf-2316-48c0-96f8-e5d689de0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85029d7-7210-4f8d-9630-374c583c2703}" ma:internalName="TaxCatchAll" ma:showField="CatchAllData" ma:web="fd0705cf-2316-48c0-96f8-e5d689de0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2C570-FA9E-41AE-A3C6-B47F4DEC11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E48AF8-7DCA-47F8-BE14-1B4B8B123A3F}">
  <ds:schemaRefs>
    <ds:schemaRef ds:uri="http://schemas.microsoft.com/office/2006/metadata/properties"/>
    <ds:schemaRef ds:uri="http://schemas.microsoft.com/office/infopath/2007/PartnerControls"/>
    <ds:schemaRef ds:uri="fd0705cf-2316-48c0-96f8-e5d689de0d99"/>
    <ds:schemaRef ds:uri="29e91428-62e1-404e-8dba-d479e0ef01ba"/>
  </ds:schemaRefs>
</ds:datastoreItem>
</file>

<file path=customXml/itemProps3.xml><?xml version="1.0" encoding="utf-8"?>
<ds:datastoreItem xmlns:ds="http://schemas.openxmlformats.org/officeDocument/2006/customXml" ds:itemID="{49DD0141-D961-4452-A6DF-D03EE20FE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Deepti Kanneganti</dc:creator>
  <cp:keywords/>
  <dc:description/>
  <cp:lastModifiedBy>Deepti Kanneganti</cp:lastModifiedBy>
  <cp:revision/>
  <dcterms:created xsi:type="dcterms:W3CDTF">2022-04-21T01:15:03Z</dcterms:created>
  <dcterms:modified xsi:type="dcterms:W3CDTF">2023-01-10T14:49:14Z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0x0101009CCFEBD06698CD458D6507C20999BFFC</vt:lpwstr>
  </property>
</Properties>
</file>